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9032" windowHeight="9972" activeTab="1"/>
  </bookViews>
  <sheets>
    <sheet name="Raw Data" sheetId="1" r:id="rId1"/>
    <sheet name="Final" sheetId="2" r:id="rId2"/>
    <sheet name="4912" sheetId="3" r:id="rId3"/>
    <sheet name="4909" sheetId="4" r:id="rId4"/>
  </sheets>
  <calcPr calcId="145621"/>
</workbook>
</file>

<file path=xl/calcChain.xml><?xml version="1.0" encoding="utf-8"?>
<calcChain xmlns="http://schemas.openxmlformats.org/spreadsheetml/2006/main">
  <c r="E8" i="3" l="1"/>
  <c r="D8" i="3"/>
  <c r="E8" i="4"/>
  <c r="D8" i="4"/>
  <c r="E7" i="4" l="1"/>
  <c r="E6" i="4"/>
  <c r="E5" i="4"/>
  <c r="E4" i="4"/>
  <c r="E3" i="4"/>
  <c r="E2" i="4"/>
  <c r="E7" i="3"/>
  <c r="E6" i="3"/>
  <c r="E5" i="3"/>
  <c r="E4" i="3"/>
  <c r="E2" i="3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4" i="1"/>
  <c r="D7" i="4"/>
  <c r="D6" i="4"/>
  <c r="D5" i="4"/>
  <c r="D7" i="3"/>
  <c r="D6" i="3"/>
  <c r="D5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  <c r="O5" i="1"/>
  <c r="R5" i="1" s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4" i="1"/>
  <c r="R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4" i="1"/>
  <c r="L5" i="1"/>
  <c r="Q5" i="1" s="1"/>
  <c r="S5" i="1" s="1"/>
  <c r="L6" i="1"/>
  <c r="Q6" i="1" s="1"/>
  <c r="S6" i="1" s="1"/>
  <c r="L7" i="1"/>
  <c r="Q7" i="1" s="1"/>
  <c r="S7" i="1" s="1"/>
  <c r="L8" i="1"/>
  <c r="Q8" i="1" s="1"/>
  <c r="S8" i="1" s="1"/>
  <c r="L9" i="1"/>
  <c r="Q9" i="1" s="1"/>
  <c r="S9" i="1" s="1"/>
  <c r="L10" i="1"/>
  <c r="Q10" i="1" s="1"/>
  <c r="L11" i="1"/>
  <c r="Q11" i="1" s="1"/>
  <c r="L12" i="1"/>
  <c r="Q12" i="1" s="1"/>
  <c r="S12" i="1" s="1"/>
  <c r="L13" i="1"/>
  <c r="Q13" i="1" s="1"/>
  <c r="S13" i="1" s="1"/>
  <c r="L14" i="1"/>
  <c r="Q14" i="1" s="1"/>
  <c r="L15" i="1"/>
  <c r="Q15" i="1" s="1"/>
  <c r="L16" i="1"/>
  <c r="Q16" i="1" s="1"/>
  <c r="S16" i="1" s="1"/>
  <c r="L17" i="1"/>
  <c r="Q17" i="1" s="1"/>
  <c r="S17" i="1" s="1"/>
  <c r="L18" i="1"/>
  <c r="Q18" i="1" s="1"/>
  <c r="S18" i="1" s="1"/>
  <c r="L19" i="1"/>
  <c r="Q19" i="1" s="1"/>
  <c r="L20" i="1"/>
  <c r="Q20" i="1" s="1"/>
  <c r="L21" i="1"/>
  <c r="Q21" i="1" s="1"/>
  <c r="S21" i="1" s="1"/>
  <c r="L22" i="1"/>
  <c r="Q22" i="1" s="1"/>
  <c r="S22" i="1" s="1"/>
  <c r="L23" i="1"/>
  <c r="Q23" i="1" s="1"/>
  <c r="S23" i="1" s="1"/>
  <c r="L24" i="1"/>
  <c r="Q24" i="1" s="1"/>
  <c r="L25" i="1"/>
  <c r="Q25" i="1" s="1"/>
  <c r="L26" i="1"/>
  <c r="Q26" i="1" s="1"/>
  <c r="S26" i="1" s="1"/>
  <c r="L27" i="1"/>
  <c r="Q27" i="1" s="1"/>
  <c r="S27" i="1" s="1"/>
  <c r="L28" i="1"/>
  <c r="Q28" i="1" s="1"/>
  <c r="S28" i="1" s="1"/>
  <c r="L29" i="1"/>
  <c r="Q29" i="1" s="1"/>
  <c r="S29" i="1" s="1"/>
  <c r="L4" i="1"/>
  <c r="Q4" i="1" s="1"/>
  <c r="S4" i="1" s="1"/>
  <c r="K15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0" i="2" l="1"/>
  <c r="S24" i="1"/>
  <c r="J10" i="2" s="1"/>
  <c r="H9" i="2"/>
  <c r="S20" i="1"/>
  <c r="J9" i="2" s="1"/>
  <c r="H8" i="2"/>
  <c r="S14" i="1"/>
  <c r="J8" i="2" s="1"/>
  <c r="B7" i="2"/>
  <c r="S10" i="1"/>
  <c r="I10" i="2"/>
  <c r="I9" i="2"/>
  <c r="I8" i="2"/>
  <c r="C7" i="2"/>
  <c r="B10" i="2"/>
  <c r="S25" i="1"/>
  <c r="D10" i="2" s="1"/>
  <c r="S19" i="1"/>
  <c r="D9" i="2" s="1"/>
  <c r="B9" i="2"/>
  <c r="B8" i="2"/>
  <c r="S15" i="1"/>
  <c r="D8" i="2" s="1"/>
  <c r="D7" i="2"/>
  <c r="S11" i="1"/>
  <c r="J7" i="2" s="1"/>
  <c r="H7" i="2"/>
  <c r="C10" i="2"/>
  <c r="C9" i="2"/>
  <c r="C8" i="2"/>
  <c r="I7" i="2"/>
</calcChain>
</file>

<file path=xl/sharedStrings.xml><?xml version="1.0" encoding="utf-8"?>
<sst xmlns="http://schemas.openxmlformats.org/spreadsheetml/2006/main" count="161" uniqueCount="94">
  <si>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</si>
  <si>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</si>
  <si>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</si>
  <si>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</si>
  <si>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</si>
  <si>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</si>
  <si>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</si>
  <si>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</si>
  <si>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</si>
  <si>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</si>
  <si>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</si>
  <si>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</si>
  <si>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</si>
  <si>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</si>
  <si>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</si>
  <si>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</si>
  <si>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</si>
  <si>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</si>
  <si>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</si>
  <si>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</si>
  <si>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09EE069</t>
  </si>
  <si>
    <t>09EE070</t>
  </si>
  <si>
    <t>10LS001</t>
  </si>
  <si>
    <t>10LS002</t>
  </si>
  <si>
    <t>10LS003</t>
  </si>
  <si>
    <t>10LS004</t>
  </si>
  <si>
    <t>10LS005</t>
  </si>
  <si>
    <t>10LS006</t>
  </si>
  <si>
    <t>10LS007</t>
  </si>
  <si>
    <t>10LS008</t>
  </si>
  <si>
    <t>10LS009</t>
  </si>
  <si>
    <t>10LS010</t>
  </si>
  <si>
    <t>10LS011</t>
  </si>
  <si>
    <t>10LS012</t>
  </si>
  <si>
    <t>10LS013</t>
  </si>
  <si>
    <t>10LS014</t>
  </si>
  <si>
    <t>10LS016</t>
  </si>
  <si>
    <t>10LS017</t>
  </si>
  <si>
    <t>10LS018</t>
  </si>
  <si>
    <t>10LS019</t>
  </si>
  <si>
    <t>10LS020</t>
  </si>
  <si>
    <t>10LS021</t>
  </si>
  <si>
    <t>10LS022</t>
  </si>
  <si>
    <t>10LS023</t>
  </si>
  <si>
    <t>10LS024</t>
  </si>
  <si>
    <t>Samples on 05-11-2011</t>
  </si>
  <si>
    <t>MC4912</t>
  </si>
  <si>
    <t>MC4909</t>
  </si>
  <si>
    <t>A1</t>
  </si>
  <si>
    <t>B1</t>
  </si>
  <si>
    <t>A2</t>
  </si>
  <si>
    <t>B2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</si>
  <si>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</si>
  <si>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</si>
  <si>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</si>
  <si>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</si>
  <si>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</si>
  <si>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</si>
  <si>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</si>
  <si>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</si>
  <si>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</si>
  <si>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</si>
  <si>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</si>
  <si>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</si>
  <si>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</si>
  <si>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</si>
  <si>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</si>
  <si>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</si>
  <si>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A3/A4</t>
  </si>
  <si>
    <t>B3/B4</t>
  </si>
  <si>
    <t>A13</t>
  </si>
  <si>
    <t>B13</t>
  </si>
  <si>
    <t>A14</t>
  </si>
  <si>
    <t>B14</t>
  </si>
  <si>
    <t>10LS015 **Lost some sample</t>
  </si>
  <si>
    <t>Tau</t>
  </si>
  <si>
    <t>Sample: 4909</t>
  </si>
  <si>
    <t>Sample: 4912</t>
  </si>
  <si>
    <t>diff</t>
  </si>
  <si>
    <t>step</t>
  </si>
  <si>
    <t>tb (Pa)</t>
  </si>
  <si>
    <t>bottle_ID</t>
  </si>
  <si>
    <t>Tot. Vol. (ml)</t>
  </si>
  <si>
    <t>sed mass (g)</t>
  </si>
  <si>
    <t>Regular(0) or Subsample(1)</t>
  </si>
  <si>
    <t>A5/A6</t>
  </si>
  <si>
    <t>A7/A8</t>
  </si>
  <si>
    <t>A9/A10/A11</t>
  </si>
  <si>
    <t>B5/B6</t>
  </si>
  <si>
    <t>B7/B8</t>
  </si>
  <si>
    <t>B9/B10/B11</t>
  </si>
  <si>
    <t>Weight</t>
  </si>
  <si>
    <t>B12/B13</t>
  </si>
  <si>
    <t>A12/A13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</si>
</sst>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1" fillId="0" borderId="5" xfId="0" applyFont="1" applyBorder="1"/>
    <xf numFmtId="0" fontId="0" fillId="0" borderId="2" xfId="0" applyBorder="1"/>
    <xf numFmtId="0" fontId="0" fillId="0" borderId="9" xfId="0" applyBorder="1"/>
    <xf numFmtId="0" fontId="1" fillId="0" borderId="8" xfId="0" applyFont="1" applyBorder="1"/>
    <xf numFmtId="0" fontId="1" fillId="0" borderId="10" xfId="0" applyFont="1" applyBorder="1"/>
    <xf numFmtId="0" fontId="1" fillId="0" borderId="9" xfId="0" applyFont="1" applyBorder="1"/>
    <xf numFmtId="0" fontId="0" fillId="0" borderId="0" xfId="0" applyFill="1" applyBorder="1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G1" workbookViewId="0">
      <selection activeCell="S4" sqref="S4"/>
    </sheetView>
  </sheetViews>
  <sheetFormatPr defaultRowHeight="14.4" x14ac:dyDescent="0.3"/>
  <cols>
    <col min="1" max="1" width="28.5546875" bestFit="1" customWidth="1"/>
    <col min="2" max="2" width="10.33203125" customWidth="1"/>
    <col min="3" max="3" width="11.5546875" style="1" customWidth="1"/>
    <col min="4" max="4" width="14" style="4" bestFit="1" customWidth="1"/>
    <col min="5" max="7" width="14" style="9" customWidth="1"/>
    <col min="8" max="8" width="16.5546875" style="4" customWidth="1"/>
    <col min="9" max="9" width="18" customWidth="1"/>
    <col min="10" max="10" width="10" customWidth="1"/>
    <col min="11" max="11" width="8.88671875" customWidth="1"/>
    <col min="12" max="12" width="8.88671875" style="4" customWidth="1"/>
    <col min="13" max="15" width="8.88671875" customWidth="1"/>
    <col min="16" max="16" width="8.88671875" style="4" customWidth="1"/>
    <col min="17" max="17" width="9.109375" style="17"/>
    <col min="18" max="18" width="12.44140625" style="17" bestFit="1" customWidth="1"/>
    <col min="19" max="19" width="9.109375" style="17"/>
  </cols>
  <sheetData>
    <row r="1" spans="1:21" ht="15" x14ac:dyDescent="0.25">
      <c r="A1" s="5" t="s">
        <v>0</v>
      </c>
      <c r="B1" s="5"/>
      <c r="C1" s="5"/>
      <c r="D1" s="3"/>
      <c r="E1" s="8" t="s">
        <v>17</v>
      </c>
      <c r="F1" s="2"/>
      <c r="G1" s="2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19"/>
      <c r="R1" s="19"/>
      <c r="S1" s="19"/>
    </row>
    <row r="2" spans="1:21" ht="15" x14ac:dyDescent="0.25">
      <c r="A2" s="2" t="s">
        <v>45</v>
      </c>
      <c r="B2" s="2" t="s">
        <v>2</v>
      </c>
      <c r="C2" s="2" t="s">
        <v>16</v>
      </c>
      <c r="D2" s="3" t="s">
        <v>3</v>
      </c>
      <c r="E2" s="8" t="s">
        <v>18</v>
      </c>
      <c r="F2" s="2" t="s">
        <v>19</v>
      </c>
      <c r="G2" s="2" t="s">
        <v>78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19" t="s">
        <v>13</v>
      </c>
      <c r="R2" s="19" t="s">
        <v>14</v>
      </c>
      <c r="S2" s="19" t="s">
        <v>15</v>
      </c>
      <c r="U2" s="29" t="s">
        <v>91</v>
      </c>
    </row>
    <row r="3" spans="1:21" s="11" customFormat="1" ht="15" x14ac:dyDescent="0.25">
      <c r="A3" s="6" t="s">
        <v>1</v>
      </c>
      <c r="B3" s="6"/>
      <c r="C3" s="6"/>
      <c r="D3" s="7" t="s">
        <v>6</v>
      </c>
      <c r="E3" s="10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20" t="s">
        <v>11</v>
      </c>
      <c r="R3" s="20" t="s">
        <v>11</v>
      </c>
      <c r="S3" s="20" t="s">
        <v>11</v>
      </c>
    </row>
    <row r="4" spans="1:21" ht="15" x14ac:dyDescent="0.25">
      <c r="A4" s="9" t="s">
        <v>20</v>
      </c>
      <c r="B4" s="1" t="s">
        <v>46</v>
      </c>
      <c r="C4" s="1" t="s">
        <v>48</v>
      </c>
      <c r="D4" s="4">
        <v>885</v>
      </c>
      <c r="E4" s="1">
        <v>0.13289999999999999</v>
      </c>
      <c r="F4" s="1">
        <v>0.1333</v>
      </c>
      <c r="G4" s="1">
        <f>E4-F4</f>
        <v>-4.0000000000001146E-4</v>
      </c>
      <c r="H4" s="4">
        <f>(E4+F4)/2</f>
        <v>0.1331</v>
      </c>
      <c r="I4" s="16">
        <v>0.14610000000000001</v>
      </c>
      <c r="J4" s="16">
        <v>0.14610000000000001</v>
      </c>
      <c r="K4" s="18">
        <f t="shared" ref="K4:K29" si="0">I4-J4</f>
        <v>0</v>
      </c>
      <c r="L4" s="4">
        <f>AVERAGE(I4,J4)</f>
        <v>0.14610000000000001</v>
      </c>
      <c r="M4">
        <v>0.14299999999999999</v>
      </c>
      <c r="N4">
        <v>0.1431</v>
      </c>
      <c r="O4">
        <f>(M4+N4)/2</f>
        <v>0.14305000000000001</v>
      </c>
      <c r="P4" s="4">
        <f>M4-N4</f>
        <v>-1.0000000000001674E-4</v>
      </c>
      <c r="Q4" s="17">
        <f>((L4-H4)*1000)/(D4/1000)</f>
        <v>14.689265536723175</v>
      </c>
      <c r="R4" s="17">
        <f>((O4-H4)*1000)/(D4/1000)</f>
        <v>11.24293785310736</v>
      </c>
      <c r="S4" s="17">
        <f>Q4-R4</f>
        <v>3.4463276836158148</v>
      </c>
      <c r="U4">
        <f>O4-H4</f>
        <v>9.9500000000000144E-3</v>
      </c>
    </row>
    <row r="5" spans="1:21" ht="15" x14ac:dyDescent="0.25">
      <c r="A5" s="9" t="s">
        <v>21</v>
      </c>
      <c r="B5" s="1" t="s">
        <v>47</v>
      </c>
      <c r="C5" s="1" t="s">
        <v>49</v>
      </c>
      <c r="D5" s="4">
        <v>870</v>
      </c>
      <c r="E5" s="1">
        <v>0.1328</v>
      </c>
      <c r="F5" s="1">
        <v>0.1328</v>
      </c>
      <c r="G5" s="1">
        <f t="shared" ref="G5:G29" si="1">E5-F5</f>
        <v>0</v>
      </c>
      <c r="H5" s="4">
        <f t="shared" ref="H5" si="2">(E5+F5)/2</f>
        <v>0.1328</v>
      </c>
      <c r="I5" s="16">
        <v>0.16059999999999999</v>
      </c>
      <c r="J5" s="16">
        <v>0.16070000000000001</v>
      </c>
      <c r="K5" s="18">
        <f t="shared" si="0"/>
        <v>-1.0000000000001674E-4</v>
      </c>
      <c r="L5" s="4">
        <f t="shared" ref="L5:L29" si="3">AVERAGE(I5,J5)</f>
        <v>0.16065000000000002</v>
      </c>
      <c r="M5">
        <v>0.15570000000000001</v>
      </c>
      <c r="N5">
        <v>0.15620000000000001</v>
      </c>
      <c r="O5" s="1">
        <f t="shared" ref="O5:O29" si="4">(M5+N5)/2</f>
        <v>0.15595000000000001</v>
      </c>
      <c r="P5" s="4">
        <f t="shared" ref="P5:P29" si="5">M5-N5</f>
        <v>-5.0000000000000044E-4</v>
      </c>
      <c r="Q5" s="17">
        <f t="shared" ref="Q5:Q29" si="6">((L5-H5)*1000)/(D5/1000)</f>
        <v>32.011494252873575</v>
      </c>
      <c r="R5" s="17">
        <f t="shared" ref="R5:R29" si="7">((O5-H5)*1000)/(D5/1000)</f>
        <v>26.609195402298859</v>
      </c>
      <c r="S5" s="17">
        <f t="shared" ref="S5:S29" si="8">Q5-R5</f>
        <v>5.4022988505747165</v>
      </c>
      <c r="U5" s="1">
        <f t="shared" ref="U5:U29" si="9">O5-H5</f>
        <v>2.3150000000000004E-2</v>
      </c>
    </row>
    <row r="6" spans="1:21" ht="15" x14ac:dyDescent="0.25">
      <c r="A6" s="1" t="s">
        <v>22</v>
      </c>
      <c r="B6" s="1" t="s">
        <v>46</v>
      </c>
      <c r="C6" s="1" t="s">
        <v>50</v>
      </c>
      <c r="D6" s="4">
        <v>1660</v>
      </c>
      <c r="E6" s="1">
        <v>1.1564000000000001</v>
      </c>
      <c r="F6" s="1">
        <v>1.1564000000000001</v>
      </c>
      <c r="G6" s="1">
        <f t="shared" si="1"/>
        <v>0</v>
      </c>
      <c r="H6" s="4">
        <f>(E6+F6)/2</f>
        <v>1.1564000000000001</v>
      </c>
      <c r="I6" s="16">
        <v>1.2040999999999999</v>
      </c>
      <c r="J6" s="16">
        <v>1.2038</v>
      </c>
      <c r="K6" s="18">
        <f t="shared" si="0"/>
        <v>2.9999999999996696E-4</v>
      </c>
      <c r="L6" s="4">
        <f t="shared" si="3"/>
        <v>1.2039499999999999</v>
      </c>
      <c r="M6">
        <v>1.1884999999999999</v>
      </c>
      <c r="N6">
        <v>1.1886000000000001</v>
      </c>
      <c r="O6" s="1">
        <f t="shared" si="4"/>
        <v>1.18855</v>
      </c>
      <c r="P6" s="4">
        <f t="shared" si="5"/>
        <v>-1.0000000000021103E-4</v>
      </c>
      <c r="Q6" s="17">
        <f t="shared" si="6"/>
        <v>28.644578313252865</v>
      </c>
      <c r="R6" s="17">
        <f t="shared" si="7"/>
        <v>19.367469879518012</v>
      </c>
      <c r="S6" s="17">
        <f t="shared" si="8"/>
        <v>9.2771084337348526</v>
      </c>
      <c r="U6" s="1">
        <f t="shared" si="9"/>
        <v>3.2149999999999901E-2</v>
      </c>
    </row>
    <row r="7" spans="1:21" ht="15" x14ac:dyDescent="0.25">
      <c r="A7" s="1" t="s">
        <v>23</v>
      </c>
      <c r="B7" s="1" t="s">
        <v>47</v>
      </c>
      <c r="C7" s="1" t="s">
        <v>51</v>
      </c>
      <c r="D7" s="4">
        <v>1760</v>
      </c>
      <c r="E7" s="1">
        <v>1.1472</v>
      </c>
      <c r="F7" s="1">
        <v>1.147</v>
      </c>
      <c r="G7" s="1">
        <f t="shared" si="1"/>
        <v>1.9999999999997797E-4</v>
      </c>
      <c r="H7" s="4">
        <f t="shared" ref="H7:H29" si="10">(E7+F7)/2</f>
        <v>1.1471</v>
      </c>
      <c r="I7" s="16">
        <v>1.2226999999999999</v>
      </c>
      <c r="J7" s="16">
        <v>1.2226999999999999</v>
      </c>
      <c r="K7" s="18">
        <f t="shared" si="0"/>
        <v>0</v>
      </c>
      <c r="L7" s="4">
        <f t="shared" si="3"/>
        <v>1.2226999999999999</v>
      </c>
      <c r="M7">
        <v>1.2061999999999999</v>
      </c>
      <c r="N7">
        <v>1.2060999999999999</v>
      </c>
      <c r="O7" s="1">
        <f t="shared" si="4"/>
        <v>1.2061500000000001</v>
      </c>
      <c r="P7" s="4">
        <f t="shared" si="5"/>
        <v>9.9999999999988987E-5</v>
      </c>
      <c r="Q7" s="17">
        <f t="shared" si="6"/>
        <v>42.954545454545396</v>
      </c>
      <c r="R7" s="17">
        <f t="shared" si="7"/>
        <v>33.551136363636388</v>
      </c>
      <c r="S7" s="17">
        <f t="shared" si="8"/>
        <v>9.4034090909090082</v>
      </c>
      <c r="U7" s="1">
        <f t="shared" si="9"/>
        <v>5.9050000000000047E-2</v>
      </c>
    </row>
    <row r="8" spans="1:21" ht="15" x14ac:dyDescent="0.25">
      <c r="A8" s="1" t="s">
        <v>24</v>
      </c>
      <c r="B8" s="1" t="s">
        <v>46</v>
      </c>
      <c r="C8" s="1" t="s">
        <v>68</v>
      </c>
      <c r="D8" s="4">
        <v>2400</v>
      </c>
      <c r="E8" s="1">
        <v>1.1418999999999999</v>
      </c>
      <c r="F8" s="1">
        <v>1.1419999999999999</v>
      </c>
      <c r="G8" s="1">
        <f t="shared" si="1"/>
        <v>-9.9999999999988987E-5</v>
      </c>
      <c r="H8" s="4">
        <f t="shared" si="10"/>
        <v>1.14195</v>
      </c>
      <c r="I8" s="16">
        <v>1.1982999999999999</v>
      </c>
      <c r="J8" s="16">
        <v>1.1988000000000001</v>
      </c>
      <c r="K8" s="18">
        <f t="shared" si="0"/>
        <v>-5.0000000000016698E-4</v>
      </c>
      <c r="L8" s="4">
        <f t="shared" si="3"/>
        <v>1.19855</v>
      </c>
      <c r="M8">
        <v>1.1832</v>
      </c>
      <c r="N8">
        <v>1.1836</v>
      </c>
      <c r="O8" s="1">
        <f t="shared" si="4"/>
        <v>1.1834</v>
      </c>
      <c r="P8" s="4">
        <f t="shared" si="5"/>
        <v>-3.9999999999995595E-4</v>
      </c>
      <c r="Q8" s="17">
        <f t="shared" si="6"/>
        <v>23.583333333333325</v>
      </c>
      <c r="R8" s="17">
        <f t="shared" si="7"/>
        <v>17.270833333333329</v>
      </c>
      <c r="S8" s="17">
        <f t="shared" si="8"/>
        <v>6.3124999999999964</v>
      </c>
      <c r="U8" s="1">
        <f t="shared" si="9"/>
        <v>4.1449999999999987E-2</v>
      </c>
    </row>
    <row r="9" spans="1:21" ht="15" x14ac:dyDescent="0.25">
      <c r="A9" s="1" t="s">
        <v>25</v>
      </c>
      <c r="B9" s="1" t="s">
        <v>47</v>
      </c>
      <c r="C9" s="1" t="s">
        <v>69</v>
      </c>
      <c r="D9" s="4">
        <v>2475</v>
      </c>
      <c r="E9" s="1">
        <v>1.1494</v>
      </c>
      <c r="F9" s="1">
        <v>1.1494</v>
      </c>
      <c r="G9" s="1">
        <f t="shared" si="1"/>
        <v>0</v>
      </c>
      <c r="H9" s="4">
        <f t="shared" si="10"/>
        <v>1.1494</v>
      </c>
      <c r="I9" s="16">
        <v>1.2374000000000001</v>
      </c>
      <c r="J9" s="16">
        <v>1.2375</v>
      </c>
      <c r="K9" s="18">
        <f t="shared" si="0"/>
        <v>-9.9999999999988987E-5</v>
      </c>
      <c r="L9" s="4">
        <f t="shared" si="3"/>
        <v>1.2374499999999999</v>
      </c>
      <c r="M9">
        <v>1.2196</v>
      </c>
      <c r="N9">
        <v>1.2197</v>
      </c>
      <c r="O9" s="1">
        <f t="shared" si="4"/>
        <v>1.2196500000000001</v>
      </c>
      <c r="P9" s="4">
        <f t="shared" si="5"/>
        <v>-9.9999999999988987E-5</v>
      </c>
      <c r="Q9" s="17">
        <f t="shared" si="6"/>
        <v>35.575757575757557</v>
      </c>
      <c r="R9" s="17">
        <f t="shared" si="7"/>
        <v>28.383838383838441</v>
      </c>
      <c r="S9" s="17">
        <f t="shared" si="8"/>
        <v>7.1919191919191157</v>
      </c>
      <c r="U9" s="1">
        <f t="shared" si="9"/>
        <v>7.0250000000000146E-2</v>
      </c>
    </row>
    <row r="10" spans="1:21" ht="15" x14ac:dyDescent="0.25">
      <c r="A10" s="1" t="s">
        <v>26</v>
      </c>
      <c r="B10" s="1" t="s">
        <v>47</v>
      </c>
      <c r="C10" s="1" t="s">
        <v>53</v>
      </c>
      <c r="D10" s="4">
        <v>1800</v>
      </c>
      <c r="E10" s="1">
        <v>1.1443000000000001</v>
      </c>
      <c r="F10" s="1">
        <v>1.1448</v>
      </c>
      <c r="G10" s="1">
        <f t="shared" si="1"/>
        <v>-4.9999999999994493E-4</v>
      </c>
      <c r="H10" s="4">
        <f t="shared" si="10"/>
        <v>1.1445500000000002</v>
      </c>
      <c r="I10" s="16">
        <v>1.2541</v>
      </c>
      <c r="J10" s="16">
        <v>1.254</v>
      </c>
      <c r="K10" s="18">
        <f t="shared" si="0"/>
        <v>9.9999999999988987E-5</v>
      </c>
      <c r="L10" s="4">
        <f t="shared" si="3"/>
        <v>1.2540499999999999</v>
      </c>
      <c r="M10">
        <v>1.2369000000000001</v>
      </c>
      <c r="N10">
        <v>1.2369000000000001</v>
      </c>
      <c r="O10" s="1">
        <f t="shared" si="4"/>
        <v>1.2369000000000001</v>
      </c>
      <c r="P10" s="4">
        <f t="shared" si="5"/>
        <v>0</v>
      </c>
      <c r="Q10" s="17">
        <f t="shared" si="6"/>
        <v>60.833333333333172</v>
      </c>
      <c r="R10" s="17">
        <f t="shared" si="7"/>
        <v>51.305555555555522</v>
      </c>
      <c r="S10" s="17">
        <f t="shared" si="8"/>
        <v>9.5277777777776507</v>
      </c>
      <c r="U10" s="1">
        <f t="shared" si="9"/>
        <v>9.2349999999999932E-2</v>
      </c>
    </row>
    <row r="11" spans="1:21" ht="15" x14ac:dyDescent="0.25">
      <c r="A11" s="1" t="s">
        <v>27</v>
      </c>
      <c r="B11" s="1" t="s">
        <v>46</v>
      </c>
      <c r="C11" s="1" t="s">
        <v>52</v>
      </c>
      <c r="D11" s="4">
        <v>1790</v>
      </c>
      <c r="E11" s="1">
        <v>1.1356999999999999</v>
      </c>
      <c r="F11" s="1">
        <v>1.1355</v>
      </c>
      <c r="G11" s="1">
        <f t="shared" si="1"/>
        <v>1.9999999999997797E-4</v>
      </c>
      <c r="H11" s="4">
        <f t="shared" si="10"/>
        <v>1.1355999999999999</v>
      </c>
      <c r="I11" s="16">
        <v>1.2790999999999999</v>
      </c>
      <c r="J11" s="16">
        <v>1.2790999999999999</v>
      </c>
      <c r="K11" s="18">
        <f t="shared" si="0"/>
        <v>0</v>
      </c>
      <c r="L11" s="4">
        <f t="shared" si="3"/>
        <v>1.2790999999999999</v>
      </c>
      <c r="M11">
        <v>1.2571000000000001</v>
      </c>
      <c r="N11">
        <v>1.2574000000000001</v>
      </c>
      <c r="O11" s="1">
        <f t="shared" si="4"/>
        <v>1.25725</v>
      </c>
      <c r="P11" s="4">
        <f t="shared" si="5"/>
        <v>-2.9999999999996696E-4</v>
      </c>
      <c r="Q11" s="17">
        <f t="shared" si="6"/>
        <v>80.167597765363112</v>
      </c>
      <c r="R11" s="17">
        <f t="shared" si="7"/>
        <v>67.960893854748619</v>
      </c>
      <c r="S11" s="17">
        <f t="shared" si="8"/>
        <v>12.206703910614493</v>
      </c>
      <c r="U11" s="1">
        <f t="shared" si="9"/>
        <v>0.12165000000000004</v>
      </c>
    </row>
    <row r="12" spans="1:21" ht="15" x14ac:dyDescent="0.25">
      <c r="A12" s="1" t="s">
        <v>28</v>
      </c>
      <c r="B12" s="1" t="s">
        <v>46</v>
      </c>
      <c r="C12" s="1" t="s">
        <v>54</v>
      </c>
      <c r="D12" s="4">
        <v>1480</v>
      </c>
      <c r="E12" s="1">
        <v>1.1391</v>
      </c>
      <c r="F12" s="1">
        <v>1.1391</v>
      </c>
      <c r="G12" s="1">
        <f t="shared" si="1"/>
        <v>0</v>
      </c>
      <c r="H12" s="4">
        <f t="shared" si="10"/>
        <v>1.1391</v>
      </c>
      <c r="I12" s="16">
        <v>1.2302</v>
      </c>
      <c r="J12" s="16">
        <v>1.2305999999999999</v>
      </c>
      <c r="K12" s="18">
        <f t="shared" si="0"/>
        <v>-3.9999999999995595E-4</v>
      </c>
      <c r="L12" s="4">
        <f t="shared" si="3"/>
        <v>1.2303999999999999</v>
      </c>
      <c r="M12">
        <v>1.214</v>
      </c>
      <c r="N12">
        <v>1.2141</v>
      </c>
      <c r="O12" s="1">
        <f t="shared" si="4"/>
        <v>1.2140499999999999</v>
      </c>
      <c r="P12" s="4">
        <f t="shared" si="5"/>
        <v>-9.9999999999988987E-5</v>
      </c>
      <c r="Q12" s="17">
        <f t="shared" si="6"/>
        <v>61.68918918918915</v>
      </c>
      <c r="R12" s="17">
        <f t="shared" si="7"/>
        <v>50.641891891891788</v>
      </c>
      <c r="S12" s="17">
        <f t="shared" si="8"/>
        <v>11.047297297297362</v>
      </c>
      <c r="U12" s="1">
        <f t="shared" si="9"/>
        <v>7.494999999999985E-2</v>
      </c>
    </row>
    <row r="13" spans="1:21" ht="15" x14ac:dyDescent="0.25">
      <c r="A13" s="1" t="s">
        <v>29</v>
      </c>
      <c r="B13" s="1" t="s">
        <v>47</v>
      </c>
      <c r="C13" s="1" t="s">
        <v>55</v>
      </c>
      <c r="D13" s="4">
        <v>1525</v>
      </c>
      <c r="E13" s="1">
        <v>1.1388</v>
      </c>
      <c r="F13" s="1">
        <v>1.1392</v>
      </c>
      <c r="G13" s="1">
        <f t="shared" si="1"/>
        <v>-3.9999999999995595E-4</v>
      </c>
      <c r="H13" s="4">
        <f t="shared" si="10"/>
        <v>1.139</v>
      </c>
      <c r="I13" s="16">
        <v>1.2061999999999999</v>
      </c>
      <c r="J13" s="16">
        <v>1.2061999999999999</v>
      </c>
      <c r="K13" s="18">
        <f t="shared" si="0"/>
        <v>0</v>
      </c>
      <c r="L13" s="4">
        <f t="shared" si="3"/>
        <v>1.2061999999999999</v>
      </c>
      <c r="M13">
        <v>1.1911</v>
      </c>
      <c r="N13">
        <v>1.1909000000000001</v>
      </c>
      <c r="O13" s="1">
        <f t="shared" si="4"/>
        <v>1.1910000000000001</v>
      </c>
      <c r="P13" s="4">
        <f t="shared" si="5"/>
        <v>1.9999999999997797E-4</v>
      </c>
      <c r="Q13" s="17">
        <f t="shared" si="6"/>
        <v>44.06557377049176</v>
      </c>
      <c r="R13" s="17">
        <f t="shared" si="7"/>
        <v>34.098360655737736</v>
      </c>
      <c r="S13" s="17">
        <f t="shared" si="8"/>
        <v>9.9672131147540242</v>
      </c>
      <c r="U13" s="1">
        <f t="shared" si="9"/>
        <v>5.2000000000000046E-2</v>
      </c>
    </row>
    <row r="14" spans="1:21" ht="15" x14ac:dyDescent="0.25">
      <c r="A14" s="1" t="s">
        <v>30</v>
      </c>
      <c r="B14" s="1" t="s">
        <v>46</v>
      </c>
      <c r="C14" s="1" t="s">
        <v>56</v>
      </c>
      <c r="D14" s="4">
        <v>1690</v>
      </c>
      <c r="E14" s="1">
        <v>1.1443000000000001</v>
      </c>
      <c r="F14" s="1">
        <v>1.1438999999999999</v>
      </c>
      <c r="G14" s="1">
        <f t="shared" si="1"/>
        <v>4.0000000000017799E-4</v>
      </c>
      <c r="H14" s="4">
        <f t="shared" si="10"/>
        <v>1.1440999999999999</v>
      </c>
      <c r="I14" s="16">
        <v>1.3488</v>
      </c>
      <c r="J14" s="16">
        <v>1.3487</v>
      </c>
      <c r="K14" s="18">
        <f t="shared" si="0"/>
        <v>9.9999999999988987E-5</v>
      </c>
      <c r="L14" s="4">
        <f t="shared" si="3"/>
        <v>1.3487499999999999</v>
      </c>
      <c r="M14">
        <v>1.3181</v>
      </c>
      <c r="N14">
        <v>1.3186</v>
      </c>
      <c r="O14" s="1">
        <f t="shared" si="4"/>
        <v>1.3183500000000001</v>
      </c>
      <c r="P14" s="4">
        <f t="shared" si="5"/>
        <v>-4.9999999999994493E-4</v>
      </c>
      <c r="Q14" s="17">
        <f t="shared" si="6"/>
        <v>121.09467455621302</v>
      </c>
      <c r="R14" s="17">
        <f t="shared" si="7"/>
        <v>103.10650887573978</v>
      </c>
      <c r="S14" s="17">
        <f t="shared" si="8"/>
        <v>17.988165680473244</v>
      </c>
      <c r="U14" s="1">
        <f t="shared" si="9"/>
        <v>0.17425000000000024</v>
      </c>
    </row>
    <row r="15" spans="1:21" ht="15" x14ac:dyDescent="0.25">
      <c r="A15" s="1" t="s">
        <v>31</v>
      </c>
      <c r="B15" s="1" t="s">
        <v>47</v>
      </c>
      <c r="C15" s="1" t="s">
        <v>57</v>
      </c>
      <c r="D15" s="4">
        <v>1750</v>
      </c>
      <c r="E15" s="1">
        <v>1.1463000000000001</v>
      </c>
      <c r="F15" s="1">
        <v>1.1464000000000001</v>
      </c>
      <c r="G15" s="1">
        <f t="shared" si="1"/>
        <v>-9.9999999999988987E-5</v>
      </c>
      <c r="H15" s="4">
        <f t="shared" si="10"/>
        <v>1.14635</v>
      </c>
      <c r="I15" s="16">
        <v>1.3254999999999999</v>
      </c>
      <c r="J15" s="16">
        <v>1.3255999999999999</v>
      </c>
      <c r="K15" s="18">
        <f t="shared" si="0"/>
        <v>-9.9999999999988987E-5</v>
      </c>
      <c r="L15" s="4">
        <f t="shared" si="3"/>
        <v>1.3255499999999998</v>
      </c>
      <c r="M15">
        <v>1.3</v>
      </c>
      <c r="N15">
        <v>1.3004</v>
      </c>
      <c r="O15" s="1">
        <f t="shared" si="4"/>
        <v>1.3002</v>
      </c>
      <c r="P15" s="4">
        <f t="shared" si="5"/>
        <v>-3.9999999999995595E-4</v>
      </c>
      <c r="Q15" s="17">
        <f t="shared" si="6"/>
        <v>102.39999999999989</v>
      </c>
      <c r="R15" s="17">
        <f t="shared" si="7"/>
        <v>87.914285714285739</v>
      </c>
      <c r="S15" s="17">
        <f t="shared" si="8"/>
        <v>14.485714285714153</v>
      </c>
      <c r="U15" s="1">
        <f t="shared" si="9"/>
        <v>0.15385000000000004</v>
      </c>
    </row>
    <row r="16" spans="1:21" ht="15" x14ac:dyDescent="0.25">
      <c r="A16" s="1" t="s">
        <v>32</v>
      </c>
      <c r="B16" s="1" t="s">
        <v>46</v>
      </c>
      <c r="C16" s="1" t="s">
        <v>58</v>
      </c>
      <c r="D16" s="4">
        <v>2110</v>
      </c>
      <c r="E16" s="1">
        <v>1.1453</v>
      </c>
      <c r="F16" s="1">
        <v>1.145</v>
      </c>
      <c r="G16" s="1">
        <f t="shared" si="1"/>
        <v>2.9999999999996696E-4</v>
      </c>
      <c r="H16" s="4">
        <f t="shared" si="10"/>
        <v>1.1451500000000001</v>
      </c>
      <c r="I16" s="16">
        <v>1.3351999999999999</v>
      </c>
      <c r="J16" s="16">
        <v>1.3353999999999999</v>
      </c>
      <c r="K16" s="18">
        <f t="shared" si="0"/>
        <v>-1.9999999999997797E-4</v>
      </c>
      <c r="L16" s="4">
        <f t="shared" si="3"/>
        <v>1.3352999999999999</v>
      </c>
      <c r="M16">
        <v>1.3031999999999999</v>
      </c>
      <c r="N16">
        <v>1.3036000000000001</v>
      </c>
      <c r="O16" s="1">
        <f t="shared" si="4"/>
        <v>1.3033999999999999</v>
      </c>
      <c r="P16" s="4">
        <f t="shared" si="5"/>
        <v>-4.0000000000017799E-4</v>
      </c>
      <c r="Q16" s="17">
        <f t="shared" si="6"/>
        <v>90.118483412322192</v>
      </c>
      <c r="R16" s="17">
        <f t="shared" si="7"/>
        <v>74.999999999999901</v>
      </c>
      <c r="S16" s="17">
        <f t="shared" si="8"/>
        <v>15.118483412322291</v>
      </c>
      <c r="U16" s="1">
        <f t="shared" si="9"/>
        <v>0.15824999999999978</v>
      </c>
    </row>
    <row r="17" spans="1:21" ht="15" x14ac:dyDescent="0.25">
      <c r="A17" s="1" t="s">
        <v>33</v>
      </c>
      <c r="B17" s="1" t="s">
        <v>47</v>
      </c>
      <c r="C17" s="1" t="s">
        <v>59</v>
      </c>
      <c r="D17" s="4">
        <v>2200</v>
      </c>
      <c r="E17" s="1">
        <v>1.1486000000000001</v>
      </c>
      <c r="F17" s="1">
        <v>1.1480999999999999</v>
      </c>
      <c r="G17" s="1">
        <f t="shared" si="1"/>
        <v>5.0000000000016698E-4</v>
      </c>
      <c r="H17" s="4">
        <f t="shared" si="10"/>
        <v>1.14835</v>
      </c>
      <c r="I17" s="16">
        <v>1.3372999999999999</v>
      </c>
      <c r="J17" s="16">
        <v>1.3372999999999999</v>
      </c>
      <c r="K17" s="18">
        <f t="shared" si="0"/>
        <v>0</v>
      </c>
      <c r="L17" s="4">
        <f t="shared" si="3"/>
        <v>1.3372999999999999</v>
      </c>
      <c r="M17">
        <v>1.3072999999999999</v>
      </c>
      <c r="N17">
        <v>1.3076000000000001</v>
      </c>
      <c r="O17" s="1">
        <f t="shared" si="4"/>
        <v>1.30745</v>
      </c>
      <c r="P17" s="4">
        <f t="shared" si="5"/>
        <v>-3.00000000000189E-4</v>
      </c>
      <c r="Q17" s="17">
        <f t="shared" si="6"/>
        <v>85.886363636363612</v>
      </c>
      <c r="R17" s="17">
        <f t="shared" si="7"/>
        <v>72.318181818181827</v>
      </c>
      <c r="S17" s="17">
        <f t="shared" si="8"/>
        <v>13.568181818181785</v>
      </c>
      <c r="U17" s="1">
        <f t="shared" si="9"/>
        <v>0.15910000000000002</v>
      </c>
    </row>
    <row r="18" spans="1:21" ht="15" x14ac:dyDescent="0.25">
      <c r="A18" s="1" t="s">
        <v>34</v>
      </c>
      <c r="B18" s="1" t="s">
        <v>46</v>
      </c>
      <c r="C18" s="1" t="s">
        <v>60</v>
      </c>
      <c r="D18" s="4">
        <v>1730</v>
      </c>
      <c r="E18" s="1">
        <v>1.1494</v>
      </c>
      <c r="F18" s="1">
        <v>1.149</v>
      </c>
      <c r="G18" s="1">
        <f t="shared" si="1"/>
        <v>3.9999999999995595E-4</v>
      </c>
      <c r="H18" s="4">
        <f t="shared" si="10"/>
        <v>1.1492</v>
      </c>
      <c r="I18" s="16">
        <v>1.4985999999999999</v>
      </c>
      <c r="J18" s="16">
        <v>1.4984</v>
      </c>
      <c r="K18" s="18">
        <f t="shared" si="0"/>
        <v>1.9999999999997797E-4</v>
      </c>
      <c r="L18" s="4">
        <f t="shared" si="3"/>
        <v>1.4984999999999999</v>
      </c>
      <c r="M18">
        <v>1.4585999999999999</v>
      </c>
      <c r="N18">
        <v>1.4584999999999999</v>
      </c>
      <c r="O18" s="1">
        <f t="shared" si="4"/>
        <v>1.4585499999999998</v>
      </c>
      <c r="P18" s="4">
        <f t="shared" si="5"/>
        <v>9.9999999999988987E-5</v>
      </c>
      <c r="Q18" s="17">
        <f t="shared" si="6"/>
        <v>201.90751445086704</v>
      </c>
      <c r="R18" s="17">
        <f t="shared" si="7"/>
        <v>178.815028901734</v>
      </c>
      <c r="S18" s="17">
        <f t="shared" si="8"/>
        <v>23.092485549133045</v>
      </c>
      <c r="U18" s="1">
        <f t="shared" si="9"/>
        <v>0.30934999999999979</v>
      </c>
    </row>
    <row r="19" spans="1:21" ht="15" x14ac:dyDescent="0.25">
      <c r="A19" s="1" t="s">
        <v>35</v>
      </c>
      <c r="B19" s="1" t="s">
        <v>47</v>
      </c>
      <c r="C19" s="1" t="s">
        <v>61</v>
      </c>
      <c r="D19" s="4">
        <v>1790</v>
      </c>
      <c r="E19" s="1">
        <v>1.1479999999999999</v>
      </c>
      <c r="F19" s="1">
        <v>1.1478999999999999</v>
      </c>
      <c r="G19" s="1">
        <f t="shared" si="1"/>
        <v>9.9999999999988987E-5</v>
      </c>
      <c r="H19" s="4">
        <f t="shared" si="10"/>
        <v>1.1479499999999998</v>
      </c>
      <c r="I19" s="16">
        <v>1.5525</v>
      </c>
      <c r="J19" s="16">
        <v>1.5521</v>
      </c>
      <c r="K19" s="18">
        <f t="shared" si="0"/>
        <v>3.9999999999995595E-4</v>
      </c>
      <c r="L19" s="4">
        <f t="shared" si="3"/>
        <v>1.5523</v>
      </c>
      <c r="M19">
        <v>1.5124</v>
      </c>
      <c r="N19">
        <v>1.5122</v>
      </c>
      <c r="O19" s="1">
        <f t="shared" si="4"/>
        <v>1.5123</v>
      </c>
      <c r="P19" s="4">
        <f t="shared" si="5"/>
        <v>1.9999999999997797E-4</v>
      </c>
      <c r="Q19" s="17">
        <f t="shared" si="6"/>
        <v>225.89385474860345</v>
      </c>
      <c r="R19" s="17">
        <f t="shared" si="7"/>
        <v>203.54748603351965</v>
      </c>
      <c r="S19" s="17">
        <f t="shared" si="8"/>
        <v>22.346368715083798</v>
      </c>
      <c r="U19" s="1">
        <f t="shared" si="9"/>
        <v>0.36435000000000017</v>
      </c>
    </row>
    <row r="20" spans="1:21" ht="15" x14ac:dyDescent="0.25">
      <c r="A20" s="1" t="s">
        <v>74</v>
      </c>
      <c r="B20" s="1" t="s">
        <v>46</v>
      </c>
      <c r="C20" s="1" t="s">
        <v>62</v>
      </c>
      <c r="D20" s="4">
        <v>1465</v>
      </c>
      <c r="E20" s="1">
        <v>1.1425000000000001</v>
      </c>
      <c r="F20" s="1">
        <v>1.1426000000000001</v>
      </c>
      <c r="G20" s="1">
        <f t="shared" si="1"/>
        <v>-9.9999999999988987E-5</v>
      </c>
      <c r="H20" s="4">
        <f t="shared" si="10"/>
        <v>1.14255</v>
      </c>
      <c r="I20" s="16">
        <v>1.3459000000000001</v>
      </c>
      <c r="J20" s="16">
        <v>1.3455999999999999</v>
      </c>
      <c r="K20" s="18">
        <f t="shared" si="0"/>
        <v>3.00000000000189E-4</v>
      </c>
      <c r="L20" s="4">
        <f t="shared" si="3"/>
        <v>1.34575</v>
      </c>
      <c r="M20">
        <v>1.3211999999999999</v>
      </c>
      <c r="N20">
        <v>1.3210999999999999</v>
      </c>
      <c r="O20" s="1">
        <f t="shared" si="4"/>
        <v>1.3211499999999998</v>
      </c>
      <c r="P20" s="4">
        <f t="shared" si="5"/>
        <v>9.9999999999988987E-5</v>
      </c>
      <c r="Q20" s="17">
        <f t="shared" si="6"/>
        <v>138.70307167235498</v>
      </c>
      <c r="R20" s="17">
        <f t="shared" si="7"/>
        <v>121.91126279863472</v>
      </c>
      <c r="S20" s="17">
        <f t="shared" si="8"/>
        <v>16.791808873720257</v>
      </c>
      <c r="U20" s="1">
        <f t="shared" si="9"/>
        <v>0.17859999999999987</v>
      </c>
    </row>
    <row r="21" spans="1:21" ht="15" x14ac:dyDescent="0.25">
      <c r="A21" s="1" t="s">
        <v>36</v>
      </c>
      <c r="B21" s="1" t="s">
        <v>47</v>
      </c>
      <c r="C21" s="1" t="s">
        <v>63</v>
      </c>
      <c r="D21" s="4">
        <v>1515</v>
      </c>
      <c r="E21" s="1">
        <v>1.1460999999999999</v>
      </c>
      <c r="F21" s="1">
        <v>1.1458999999999999</v>
      </c>
      <c r="G21" s="1">
        <f t="shared" si="1"/>
        <v>1.9999999999997797E-4</v>
      </c>
      <c r="H21" s="4">
        <f t="shared" si="10"/>
        <v>1.1459999999999999</v>
      </c>
      <c r="I21" s="16">
        <v>1.4224000000000001</v>
      </c>
      <c r="J21" s="16">
        <v>1.4228000000000001</v>
      </c>
      <c r="K21" s="18">
        <f t="shared" si="0"/>
        <v>-3.9999999999995595E-4</v>
      </c>
      <c r="L21" s="4">
        <f t="shared" si="3"/>
        <v>1.4226000000000001</v>
      </c>
      <c r="M21">
        <v>1.3895</v>
      </c>
      <c r="N21">
        <v>1.3897999999999999</v>
      </c>
      <c r="O21" s="1">
        <f t="shared" si="4"/>
        <v>1.3896500000000001</v>
      </c>
      <c r="P21" s="4">
        <f t="shared" si="5"/>
        <v>-2.9999999999996696E-4</v>
      </c>
      <c r="Q21" s="17">
        <f t="shared" si="6"/>
        <v>182.5742574257427</v>
      </c>
      <c r="R21" s="17">
        <f t="shared" si="7"/>
        <v>160.82508250825094</v>
      </c>
      <c r="S21" s="17">
        <f t="shared" si="8"/>
        <v>21.749174917491757</v>
      </c>
      <c r="U21" s="1">
        <f t="shared" si="9"/>
        <v>0.24365000000000014</v>
      </c>
    </row>
    <row r="22" spans="1:21" x14ac:dyDescent="0.3">
      <c r="A22" s="1" t="s">
        <v>37</v>
      </c>
      <c r="B22" s="1" t="s">
        <v>46</v>
      </c>
      <c r="C22" s="1" t="s">
        <v>64</v>
      </c>
      <c r="D22" s="4">
        <v>1120</v>
      </c>
      <c r="E22" s="1">
        <v>1.1416999999999999</v>
      </c>
      <c r="F22" s="1">
        <v>1.1420999999999999</v>
      </c>
      <c r="G22" s="1">
        <f t="shared" si="1"/>
        <v>-3.9999999999995595E-4</v>
      </c>
      <c r="H22" s="4">
        <f t="shared" si="10"/>
        <v>1.1418999999999999</v>
      </c>
      <c r="I22" s="16">
        <v>1.3004</v>
      </c>
      <c r="J22" s="16">
        <v>1.3007</v>
      </c>
      <c r="K22" s="18">
        <f t="shared" si="0"/>
        <v>-2.9999999999996696E-4</v>
      </c>
      <c r="L22" s="4">
        <f t="shared" si="3"/>
        <v>1.3005499999999999</v>
      </c>
      <c r="M22">
        <v>1.2771999999999999</v>
      </c>
      <c r="N22">
        <v>1.2771999999999999</v>
      </c>
      <c r="O22" s="1">
        <f t="shared" si="4"/>
        <v>1.2771999999999999</v>
      </c>
      <c r="P22" s="4">
        <f t="shared" si="5"/>
        <v>0</v>
      </c>
      <c r="Q22" s="17">
        <f t="shared" si="6"/>
        <v>141.65178571428567</v>
      </c>
      <c r="R22" s="17">
        <f t="shared" si="7"/>
        <v>120.8035714285714</v>
      </c>
      <c r="S22" s="17">
        <f t="shared" si="8"/>
        <v>20.848214285714263</v>
      </c>
      <c r="U22" s="1">
        <f t="shared" si="9"/>
        <v>0.13529999999999998</v>
      </c>
    </row>
    <row r="23" spans="1:21" x14ac:dyDescent="0.3">
      <c r="A23" s="1" t="s">
        <v>38</v>
      </c>
      <c r="B23" s="1" t="s">
        <v>47</v>
      </c>
      <c r="C23" s="1" t="s">
        <v>65</v>
      </c>
      <c r="D23" s="4">
        <v>1160</v>
      </c>
      <c r="E23" s="1">
        <v>1.143</v>
      </c>
      <c r="F23" s="1">
        <v>1.1431</v>
      </c>
      <c r="G23" s="1">
        <f t="shared" si="1"/>
        <v>-9.9999999999988987E-5</v>
      </c>
      <c r="H23" s="4">
        <f t="shared" si="10"/>
        <v>1.1430500000000001</v>
      </c>
      <c r="I23" s="16">
        <v>1.3355999999999999</v>
      </c>
      <c r="J23" s="16">
        <v>1.3358000000000001</v>
      </c>
      <c r="K23" s="18">
        <f t="shared" si="0"/>
        <v>-2.0000000000020002E-4</v>
      </c>
      <c r="L23" s="4">
        <f t="shared" si="3"/>
        <v>1.3357000000000001</v>
      </c>
      <c r="M23">
        <v>1.3127</v>
      </c>
      <c r="N23">
        <v>1.3131999999999999</v>
      </c>
      <c r="O23" s="1">
        <f t="shared" si="4"/>
        <v>1.3129499999999998</v>
      </c>
      <c r="P23" s="4">
        <f t="shared" si="5"/>
        <v>-4.9999999999994493E-4</v>
      </c>
      <c r="Q23" s="17">
        <f t="shared" si="6"/>
        <v>166.07758620689654</v>
      </c>
      <c r="R23" s="17">
        <f t="shared" si="7"/>
        <v>146.46551724137908</v>
      </c>
      <c r="S23" s="17">
        <f t="shared" si="8"/>
        <v>19.612068965517466</v>
      </c>
      <c r="U23" s="1">
        <f t="shared" si="9"/>
        <v>0.16989999999999972</v>
      </c>
    </row>
    <row r="24" spans="1:21" x14ac:dyDescent="0.3">
      <c r="A24" s="1" t="s">
        <v>39</v>
      </c>
      <c r="B24" s="1" t="s">
        <v>46</v>
      </c>
      <c r="C24" s="1" t="s">
        <v>66</v>
      </c>
      <c r="D24" s="4">
        <v>1590</v>
      </c>
      <c r="E24" s="1">
        <v>1.1331</v>
      </c>
      <c r="F24" s="1">
        <v>1.1331</v>
      </c>
      <c r="G24" s="1">
        <f t="shared" si="1"/>
        <v>0</v>
      </c>
      <c r="H24" s="4">
        <f t="shared" si="10"/>
        <v>1.1331</v>
      </c>
      <c r="I24" s="16">
        <v>1.3389</v>
      </c>
      <c r="J24" s="16">
        <v>1.339</v>
      </c>
      <c r="K24" s="18">
        <f t="shared" si="0"/>
        <v>-9.9999999999988987E-5</v>
      </c>
      <c r="L24" s="4">
        <f t="shared" si="3"/>
        <v>1.3389500000000001</v>
      </c>
      <c r="M24">
        <v>1.3130999999999999</v>
      </c>
      <c r="N24">
        <v>1.3129999999999999</v>
      </c>
      <c r="O24" s="1">
        <f t="shared" si="4"/>
        <v>1.3130500000000001</v>
      </c>
      <c r="P24" s="4">
        <f t="shared" si="5"/>
        <v>9.9999999999988987E-5</v>
      </c>
      <c r="Q24" s="17">
        <f t="shared" si="6"/>
        <v>129.4654088050315</v>
      </c>
      <c r="R24" s="17">
        <f t="shared" si="7"/>
        <v>113.17610062893084</v>
      </c>
      <c r="S24" s="17">
        <f t="shared" si="8"/>
        <v>16.289308176100661</v>
      </c>
      <c r="U24" s="1">
        <f t="shared" si="9"/>
        <v>0.17995000000000005</v>
      </c>
    </row>
    <row r="25" spans="1:21" x14ac:dyDescent="0.3">
      <c r="A25" s="1" t="s">
        <v>40</v>
      </c>
      <c r="B25" s="1" t="s">
        <v>47</v>
      </c>
      <c r="C25" s="1" t="s">
        <v>67</v>
      </c>
      <c r="D25" s="4">
        <v>1660</v>
      </c>
      <c r="E25" s="1">
        <v>1.1448</v>
      </c>
      <c r="F25" s="1">
        <v>1.1452</v>
      </c>
      <c r="G25" s="1">
        <f t="shared" si="1"/>
        <v>-3.9999999999995595E-4</v>
      </c>
      <c r="H25" s="4">
        <f t="shared" si="10"/>
        <v>1.145</v>
      </c>
      <c r="I25" s="16">
        <v>1.4093</v>
      </c>
      <c r="J25" s="16">
        <v>1.4091</v>
      </c>
      <c r="K25" s="18">
        <f t="shared" si="0"/>
        <v>1.9999999999997797E-4</v>
      </c>
      <c r="L25" s="4">
        <f t="shared" si="3"/>
        <v>1.4092</v>
      </c>
      <c r="M25">
        <v>1.3751</v>
      </c>
      <c r="N25">
        <v>1.3754</v>
      </c>
      <c r="O25" s="1">
        <f t="shared" si="4"/>
        <v>1.3752499999999999</v>
      </c>
      <c r="P25" s="4">
        <f t="shared" si="5"/>
        <v>-2.9999999999996696E-4</v>
      </c>
      <c r="Q25" s="17">
        <f t="shared" si="6"/>
        <v>159.15662650602411</v>
      </c>
      <c r="R25" s="17">
        <f t="shared" si="7"/>
        <v>138.70481927710833</v>
      </c>
      <c r="S25" s="17">
        <f t="shared" si="8"/>
        <v>20.451807228915783</v>
      </c>
      <c r="U25" s="1">
        <f t="shared" si="9"/>
        <v>0.23024999999999984</v>
      </c>
    </row>
    <row r="26" spans="1:21" x14ac:dyDescent="0.3">
      <c r="A26" s="1" t="s">
        <v>41</v>
      </c>
      <c r="B26" s="1" t="s">
        <v>46</v>
      </c>
      <c r="C26" s="1" t="s">
        <v>70</v>
      </c>
      <c r="D26" s="4">
        <v>1890</v>
      </c>
      <c r="E26" s="1">
        <v>1.1351</v>
      </c>
      <c r="F26" s="1">
        <v>1.135</v>
      </c>
      <c r="G26" s="1">
        <f t="shared" si="1"/>
        <v>9.9999999999988987E-5</v>
      </c>
      <c r="H26" s="4">
        <f t="shared" si="10"/>
        <v>1.1350500000000001</v>
      </c>
      <c r="I26" s="16">
        <v>1.4055</v>
      </c>
      <c r="J26" s="16">
        <v>1.4054</v>
      </c>
      <c r="K26" s="18">
        <f t="shared" si="0"/>
        <v>9.9999999999988987E-5</v>
      </c>
      <c r="L26" s="4">
        <f t="shared" si="3"/>
        <v>1.4054500000000001</v>
      </c>
      <c r="M26">
        <v>1.3732</v>
      </c>
      <c r="N26">
        <v>1.3736999999999999</v>
      </c>
      <c r="O26" s="1">
        <f t="shared" si="4"/>
        <v>1.3734500000000001</v>
      </c>
      <c r="P26" s="4">
        <f t="shared" si="5"/>
        <v>-4.9999999999994493E-4</v>
      </c>
      <c r="Q26" s="17">
        <f t="shared" si="6"/>
        <v>143.06878306878306</v>
      </c>
      <c r="R26" s="17">
        <f t="shared" si="7"/>
        <v>126.13756613756611</v>
      </c>
      <c r="S26" s="17">
        <f t="shared" si="8"/>
        <v>16.931216931216952</v>
      </c>
      <c r="U26" s="1">
        <f t="shared" si="9"/>
        <v>0.23839999999999995</v>
      </c>
    </row>
    <row r="27" spans="1:21" x14ac:dyDescent="0.3">
      <c r="A27" s="1" t="s">
        <v>42</v>
      </c>
      <c r="B27" s="1" t="s">
        <v>47</v>
      </c>
      <c r="C27" s="1" t="s">
        <v>71</v>
      </c>
      <c r="D27" s="4">
        <v>1940</v>
      </c>
      <c r="E27" s="1">
        <v>1.1322000000000001</v>
      </c>
      <c r="F27" s="1">
        <v>1.1326000000000001</v>
      </c>
      <c r="G27" s="1">
        <f t="shared" si="1"/>
        <v>-3.9999999999995595E-4</v>
      </c>
      <c r="H27" s="4">
        <f t="shared" si="10"/>
        <v>1.1324000000000001</v>
      </c>
      <c r="I27" s="16">
        <v>1.4674</v>
      </c>
      <c r="J27" s="16">
        <v>1.4679</v>
      </c>
      <c r="K27" s="18">
        <f t="shared" si="0"/>
        <v>-4.9999999999994493E-4</v>
      </c>
      <c r="L27" s="4">
        <f t="shared" si="3"/>
        <v>1.4676499999999999</v>
      </c>
      <c r="M27">
        <v>1.4291</v>
      </c>
      <c r="N27">
        <v>1.429</v>
      </c>
      <c r="O27" s="1">
        <f t="shared" si="4"/>
        <v>1.4290500000000002</v>
      </c>
      <c r="P27" s="4">
        <f t="shared" si="5"/>
        <v>9.9999999999988987E-5</v>
      </c>
      <c r="Q27" s="17">
        <f t="shared" si="6"/>
        <v>172.80927835051537</v>
      </c>
      <c r="R27" s="17">
        <f t="shared" si="7"/>
        <v>152.91237113402067</v>
      </c>
      <c r="S27" s="17">
        <f t="shared" si="8"/>
        <v>19.896907216494697</v>
      </c>
      <c r="U27" s="1">
        <f t="shared" si="9"/>
        <v>0.29665000000000008</v>
      </c>
    </row>
    <row r="28" spans="1:21" x14ac:dyDescent="0.3">
      <c r="A28" s="1" t="s">
        <v>43</v>
      </c>
      <c r="B28" s="1" t="s">
        <v>46</v>
      </c>
      <c r="C28" s="1" t="s">
        <v>72</v>
      </c>
      <c r="D28" s="4">
        <v>1120</v>
      </c>
      <c r="E28" s="1">
        <v>1.1342000000000001</v>
      </c>
      <c r="F28" s="1">
        <v>1.1341000000000001</v>
      </c>
      <c r="G28" s="1">
        <f t="shared" si="1"/>
        <v>9.9999999999988987E-5</v>
      </c>
      <c r="H28" s="4">
        <f t="shared" si="10"/>
        <v>1.13415</v>
      </c>
      <c r="I28" s="16">
        <v>1.2836000000000001</v>
      </c>
      <c r="J28" s="16">
        <v>1.2835000000000001</v>
      </c>
      <c r="K28" s="18">
        <f t="shared" si="0"/>
        <v>9.9999999999988987E-5</v>
      </c>
      <c r="L28" s="4">
        <f t="shared" si="3"/>
        <v>1.28355</v>
      </c>
      <c r="M28">
        <v>1.2609999999999999</v>
      </c>
      <c r="N28">
        <v>1.2614000000000001</v>
      </c>
      <c r="O28" s="1">
        <f t="shared" si="4"/>
        <v>1.2612000000000001</v>
      </c>
      <c r="P28" s="4">
        <f t="shared" si="5"/>
        <v>-4.0000000000017799E-4</v>
      </c>
      <c r="Q28" s="17">
        <f t="shared" si="6"/>
        <v>133.39285714285711</v>
      </c>
      <c r="R28" s="17">
        <f t="shared" si="7"/>
        <v>113.43750000000009</v>
      </c>
      <c r="S28" s="17">
        <f t="shared" si="8"/>
        <v>19.955357142857025</v>
      </c>
      <c r="U28" s="1">
        <f t="shared" si="9"/>
        <v>0.12705000000000011</v>
      </c>
    </row>
    <row r="29" spans="1:21" x14ac:dyDescent="0.3">
      <c r="A29" s="1" t="s">
        <v>44</v>
      </c>
      <c r="B29" s="1" t="s">
        <v>47</v>
      </c>
      <c r="C29" s="1" t="s">
        <v>73</v>
      </c>
      <c r="D29" s="4">
        <v>1160</v>
      </c>
      <c r="E29" s="1">
        <v>1.1302000000000001</v>
      </c>
      <c r="F29" s="1">
        <v>1.1303000000000001</v>
      </c>
      <c r="G29" s="1">
        <f t="shared" si="1"/>
        <v>-9.9999999999988987E-5</v>
      </c>
      <c r="H29" s="4">
        <f t="shared" si="10"/>
        <v>1.1302500000000002</v>
      </c>
      <c r="I29" s="16">
        <v>1.3447</v>
      </c>
      <c r="J29" s="16">
        <v>1.345</v>
      </c>
      <c r="K29" s="18">
        <f t="shared" si="0"/>
        <v>-2.9999999999996696E-4</v>
      </c>
      <c r="L29" s="4">
        <f t="shared" si="3"/>
        <v>1.3448500000000001</v>
      </c>
      <c r="M29">
        <v>1.3190999999999999</v>
      </c>
      <c r="N29">
        <v>1.3192999999999999</v>
      </c>
      <c r="O29" s="1">
        <f t="shared" si="4"/>
        <v>1.3191999999999999</v>
      </c>
      <c r="P29" s="4">
        <f t="shared" si="5"/>
        <v>-1.9999999999997797E-4</v>
      </c>
      <c r="Q29" s="17">
        <f t="shared" si="6"/>
        <v>184.99999999999994</v>
      </c>
      <c r="R29" s="17">
        <f t="shared" si="7"/>
        <v>162.88793103448253</v>
      </c>
      <c r="S29" s="17">
        <f t="shared" si="8"/>
        <v>22.112068965517409</v>
      </c>
      <c r="U29" s="1">
        <f t="shared" si="9"/>
        <v>0.18894999999999973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4" sqref="D4"/>
    </sheetView>
  </sheetViews>
  <sheetFormatPr defaultRowHeight="14.4" x14ac:dyDescent="0.3"/>
  <cols>
    <col min="1" max="1" width="13.44140625" customWidth="1"/>
    <col min="2" max="4" width="9.109375" style="17"/>
    <col min="7" max="7" width="12.5546875" bestFit="1" customWidth="1"/>
    <col min="8" max="10" width="9.109375" style="17"/>
  </cols>
  <sheetData>
    <row r="1" spans="1:10" x14ac:dyDescent="0.25">
      <c r="A1" s="13" t="s">
        <v>76</v>
      </c>
      <c r="B1" s="21"/>
      <c r="C1" s="21"/>
      <c r="D1" s="22"/>
      <c r="G1" s="13" t="s">
        <v>77</v>
      </c>
      <c r="H1" s="21"/>
      <c r="I1" s="21"/>
      <c r="J1" s="22"/>
    </row>
    <row r="2" spans="1:10" x14ac:dyDescent="0.25">
      <c r="A2" s="12"/>
      <c r="B2" s="19" t="s">
        <v>13</v>
      </c>
      <c r="C2" s="19" t="s">
        <v>14</v>
      </c>
      <c r="D2" s="23" t="s">
        <v>15</v>
      </c>
      <c r="G2" s="12"/>
      <c r="H2" s="19" t="s">
        <v>13</v>
      </c>
      <c r="I2" s="19" t="s">
        <v>14</v>
      </c>
      <c r="J2" s="23" t="s">
        <v>15</v>
      </c>
    </row>
    <row r="3" spans="1:10" x14ac:dyDescent="0.25">
      <c r="A3" s="14" t="s">
        <v>75</v>
      </c>
      <c r="B3" s="20" t="s">
        <v>11</v>
      </c>
      <c r="C3" s="20" t="s">
        <v>11</v>
      </c>
      <c r="D3" s="24" t="s">
        <v>11</v>
      </c>
      <c r="G3" s="14" t="s">
        <v>75</v>
      </c>
      <c r="H3" s="20" t="s">
        <v>11</v>
      </c>
      <c r="I3" s="20" t="s">
        <v>11</v>
      </c>
      <c r="J3" s="24" t="s">
        <v>11</v>
      </c>
    </row>
    <row r="4" spans="1:10" x14ac:dyDescent="0.25">
      <c r="A4" s="15">
        <v>0.01</v>
      </c>
      <c r="B4" s="17">
        <v>32.011494252873575</v>
      </c>
      <c r="C4" s="17">
        <v>26.609195402298859</v>
      </c>
      <c r="D4" s="17">
        <v>5.4022988505747165</v>
      </c>
      <c r="G4" s="15">
        <v>0.01</v>
      </c>
      <c r="H4" s="17">
        <v>14.689265536723175</v>
      </c>
      <c r="I4" s="17">
        <v>11.24293785310736</v>
      </c>
      <c r="J4" s="17">
        <v>3.4463276836158148</v>
      </c>
    </row>
    <row r="5" spans="1:10" x14ac:dyDescent="0.25">
      <c r="A5" s="15">
        <v>0.05</v>
      </c>
      <c r="B5" s="25">
        <v>42.954545454545396</v>
      </c>
      <c r="C5" s="25">
        <v>33.551136363636388</v>
      </c>
      <c r="D5" s="26">
        <v>9.4034090909090082</v>
      </c>
      <c r="G5" s="15">
        <v>0.05</v>
      </c>
      <c r="H5" s="25">
        <v>28.644578313252865</v>
      </c>
      <c r="I5" s="25">
        <v>19.367469879518012</v>
      </c>
      <c r="J5" s="26">
        <v>9.2771084337348526</v>
      </c>
    </row>
    <row r="6" spans="1:10" x14ac:dyDescent="0.25">
      <c r="A6" s="15">
        <v>0.1</v>
      </c>
      <c r="B6" s="25">
        <v>35.575757575757557</v>
      </c>
      <c r="C6" s="25">
        <v>28.383838383838441</v>
      </c>
      <c r="D6" s="26">
        <v>7.1919191919191157</v>
      </c>
      <c r="G6" s="15">
        <v>0.1</v>
      </c>
      <c r="H6" s="25">
        <v>23.583333333333325</v>
      </c>
      <c r="I6" s="25">
        <v>17.270833333333329</v>
      </c>
      <c r="J6" s="26">
        <v>6.3124999999999964</v>
      </c>
    </row>
    <row r="7" spans="1:10" x14ac:dyDescent="0.25">
      <c r="A7" s="15">
        <v>0.2</v>
      </c>
      <c r="B7" s="25">
        <f>'Raw Data'!Q10+'Raw Data'!Q13</f>
        <v>104.89890710382494</v>
      </c>
      <c r="C7" s="25">
        <f>'Raw Data'!R10+'Raw Data'!R13</f>
        <v>85.40391621129325</v>
      </c>
      <c r="D7" s="26">
        <f>'Raw Data'!S13+'Raw Data'!S10</f>
        <v>19.494990892531675</v>
      </c>
      <c r="G7" s="15">
        <v>0.2</v>
      </c>
      <c r="H7" s="25">
        <f>'Raw Data'!Q11+'Raw Data'!Q12</f>
        <v>141.85678695455226</v>
      </c>
      <c r="I7" s="25">
        <f>'Raw Data'!R11+'Raw Data'!R12</f>
        <v>118.60278574664041</v>
      </c>
      <c r="J7" s="26">
        <f>'Raw Data'!S11+'Raw Data'!S12</f>
        <v>23.254001207911855</v>
      </c>
    </row>
    <row r="8" spans="1:10" x14ac:dyDescent="0.25">
      <c r="A8" s="15">
        <v>0.3</v>
      </c>
      <c r="B8" s="25">
        <f>'Raw Data'!Q15+'Raw Data'!Q17</f>
        <v>188.28636363636349</v>
      </c>
      <c r="C8" s="25">
        <f>'Raw Data'!R15+'Raw Data'!R17</f>
        <v>160.23246753246758</v>
      </c>
      <c r="D8" s="26">
        <f>'Raw Data'!S17+'Raw Data'!S15</f>
        <v>28.053896103895937</v>
      </c>
      <c r="G8" s="15">
        <v>0.3</v>
      </c>
      <c r="H8" s="25">
        <f>'Raw Data'!Q14+'Raw Data'!Q16</f>
        <v>211.2131579685352</v>
      </c>
      <c r="I8" s="25">
        <f>'Raw Data'!R14+'Raw Data'!R16</f>
        <v>178.10650887573968</v>
      </c>
      <c r="J8" s="26">
        <f>'Raw Data'!S14+'Raw Data'!S16</f>
        <v>33.106649092795536</v>
      </c>
    </row>
    <row r="9" spans="1:10" x14ac:dyDescent="0.25">
      <c r="A9" s="15">
        <v>0.45</v>
      </c>
      <c r="B9" s="25">
        <f>'Raw Data'!Q19+'Raw Data'!Q21+'Raw Data'!Q23</f>
        <v>574.54569838124269</v>
      </c>
      <c r="C9" s="25">
        <f>'Raw Data'!R19+'Raw Data'!R21+'Raw Data'!R23</f>
        <v>510.83808578314967</v>
      </c>
      <c r="D9" s="26">
        <f>'Raw Data'!S19+'Raw Data'!S21+'Raw Data'!S23</f>
        <v>63.707612598093021</v>
      </c>
      <c r="G9" s="15">
        <v>0.45</v>
      </c>
      <c r="H9" s="25">
        <f>'Raw Data'!Q20+'Raw Data'!Q22</f>
        <v>280.35485738664067</v>
      </c>
      <c r="I9" s="25">
        <f>'Raw Data'!R20+'Raw Data'!R22</f>
        <v>242.71483422720613</v>
      </c>
      <c r="J9" s="26">
        <f>'Raw Data'!S20+'Raw Data'!S22</f>
        <v>37.64002315943452</v>
      </c>
    </row>
    <row r="10" spans="1:10" x14ac:dyDescent="0.25">
      <c r="A10" s="14">
        <v>0.6</v>
      </c>
      <c r="B10" s="27">
        <f>'Raw Data'!Q25+'Raw Data'!Q27+'Raw Data'!Q29</f>
        <v>516.96590485653951</v>
      </c>
      <c r="C10" s="27">
        <f>'Raw Data'!R25+'Raw Data'!R27+'Raw Data'!R29</f>
        <v>454.50512144561151</v>
      </c>
      <c r="D10" s="28">
        <f>'Raw Data'!S25+'Raw Data'!S27+Final!R29</f>
        <v>40.348714445410479</v>
      </c>
      <c r="G10" s="14">
        <v>0.6</v>
      </c>
      <c r="H10" s="27">
        <f>'Raw Data'!Q24+'Raw Data'!Q26+'Raw Data'!Q28</f>
        <v>405.92704901667167</v>
      </c>
      <c r="I10" s="27">
        <f>'Raw Data'!R24+'Raw Data'!R26+'Raw Data'!R28</f>
        <v>352.75116676649702</v>
      </c>
      <c r="J10" s="28">
        <f>'Raw Data'!S24+'Raw Data'!S26+'Raw Data'!S28</f>
        <v>53.175882250174638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K26" sqref="K26"/>
    </sheetView>
  </sheetViews>
  <sheetFormatPr defaultRowHeight="14.4" x14ac:dyDescent="0.3"/>
  <cols>
    <col min="4" max="4" width="15.88671875" customWidth="1"/>
    <col min="5" max="5" width="18.6640625" customWidth="1"/>
  </cols>
  <sheetData>
    <row r="1" spans="1:7" x14ac:dyDescent="0.25">
      <c r="A1" s="1" t="s">
        <v>79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84</v>
      </c>
      <c r="G1" s="1"/>
    </row>
    <row r="2" spans="1:7" x14ac:dyDescent="0.25">
      <c r="A2" s="1">
        <v>1</v>
      </c>
      <c r="B2" s="1">
        <v>0.01</v>
      </c>
      <c r="C2" s="1" t="s">
        <v>48</v>
      </c>
      <c r="D2" s="1">
        <v>885</v>
      </c>
      <c r="E2" s="1">
        <f>'Raw Data'!U4</f>
        <v>9.9500000000000144E-3</v>
      </c>
      <c r="F2" s="1">
        <v>0</v>
      </c>
      <c r="G2" s="1"/>
    </row>
    <row r="3" spans="1:7" x14ac:dyDescent="0.25">
      <c r="A3" s="1">
        <v>2</v>
      </c>
      <c r="B3" s="1">
        <v>0.05</v>
      </c>
      <c r="C3" s="1" t="s">
        <v>50</v>
      </c>
      <c r="D3" s="1">
        <v>1660</v>
      </c>
      <c r="E3" s="1">
        <v>3.2149999999999901E-2</v>
      </c>
      <c r="F3" s="1">
        <v>0</v>
      </c>
      <c r="G3" s="1"/>
    </row>
    <row r="4" spans="1:7" x14ac:dyDescent="0.25">
      <c r="A4" s="1">
        <v>3</v>
      </c>
      <c r="B4" s="1">
        <v>0.1</v>
      </c>
      <c r="C4" s="1" t="s">
        <v>68</v>
      </c>
      <c r="D4" s="1">
        <v>2400</v>
      </c>
      <c r="E4" s="1">
        <f>'Raw Data'!U8</f>
        <v>4.1449999999999987E-2</v>
      </c>
      <c r="F4" s="1">
        <v>0</v>
      </c>
      <c r="G4" s="1"/>
    </row>
    <row r="5" spans="1:7" x14ac:dyDescent="0.25">
      <c r="A5" s="1">
        <v>4</v>
      </c>
      <c r="B5" s="1">
        <v>0.2</v>
      </c>
      <c r="C5" s="1" t="s">
        <v>85</v>
      </c>
      <c r="D5" s="1">
        <f>1790+1480</f>
        <v>3270</v>
      </c>
      <c r="E5" s="1">
        <f>'Raw Data'!U11+'4912'!U12</f>
        <v>0.12165000000000004</v>
      </c>
      <c r="F5" s="1">
        <v>0</v>
      </c>
      <c r="G5" s="1"/>
    </row>
    <row r="6" spans="1:7" x14ac:dyDescent="0.25">
      <c r="A6" s="1">
        <v>5</v>
      </c>
      <c r="B6" s="1">
        <v>0.3</v>
      </c>
      <c r="C6" s="1" t="s">
        <v>86</v>
      </c>
      <c r="D6" s="1">
        <f>1690+2110</f>
        <v>3800</v>
      </c>
      <c r="E6" s="1">
        <f>'Raw Data'!U14+'Raw Data'!U16</f>
        <v>0.33250000000000002</v>
      </c>
      <c r="F6" s="1">
        <v>0</v>
      </c>
      <c r="G6" s="1"/>
    </row>
    <row r="7" spans="1:7" x14ac:dyDescent="0.25">
      <c r="A7" s="1">
        <v>6</v>
      </c>
      <c r="B7" s="1">
        <v>0.45</v>
      </c>
      <c r="C7" s="1" t="s">
        <v>87</v>
      </c>
      <c r="D7" s="1">
        <f>1730+1465+1120</f>
        <v>4315</v>
      </c>
      <c r="E7" s="1">
        <f>'Raw Data'!U18+'Raw Data'!U20+'Raw Data'!U22</f>
        <v>0.62324999999999964</v>
      </c>
      <c r="F7" s="1">
        <v>0</v>
      </c>
      <c r="G7" s="1"/>
    </row>
    <row r="8" spans="1:7" x14ac:dyDescent="0.25">
      <c r="A8" s="1">
        <v>7</v>
      </c>
      <c r="B8" s="1">
        <v>0.6</v>
      </c>
      <c r="C8" s="1" t="s">
        <v>93</v>
      </c>
      <c r="D8" s="1">
        <f>1890+1120</f>
        <v>3010</v>
      </c>
      <c r="E8" s="1">
        <f>'Raw Data'!U24+'Raw Data'!U26</f>
        <v>0.41835</v>
      </c>
      <c r="F8" s="1">
        <v>0</v>
      </c>
      <c r="G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RowHeight="14.4" x14ac:dyDescent="0.3"/>
  <sheetData>
    <row r="1" spans="1:6" x14ac:dyDescent="0.25">
      <c r="A1" s="1" t="s">
        <v>79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84</v>
      </c>
    </row>
    <row r="2" spans="1:6" x14ac:dyDescent="0.25">
      <c r="A2" s="1">
        <v>1</v>
      </c>
      <c r="B2" s="1">
        <v>0.01</v>
      </c>
      <c r="C2" s="1" t="s">
        <v>49</v>
      </c>
      <c r="D2" s="1">
        <v>870</v>
      </c>
      <c r="E2" s="1">
        <f>'Raw Data'!U5</f>
        <v>2.3150000000000004E-2</v>
      </c>
      <c r="F2" s="1">
        <v>0</v>
      </c>
    </row>
    <row r="3" spans="1:6" x14ac:dyDescent="0.25">
      <c r="A3" s="1">
        <v>2</v>
      </c>
      <c r="B3" s="1">
        <v>0.05</v>
      </c>
      <c r="C3" s="1" t="s">
        <v>51</v>
      </c>
      <c r="D3" s="1">
        <v>1760</v>
      </c>
      <c r="E3" s="1">
        <f>'Raw Data'!U7</f>
        <v>5.9050000000000047E-2</v>
      </c>
      <c r="F3" s="1">
        <v>0</v>
      </c>
    </row>
    <row r="4" spans="1:6" x14ac:dyDescent="0.25">
      <c r="A4" s="1">
        <v>3</v>
      </c>
      <c r="B4" s="1">
        <v>0.1</v>
      </c>
      <c r="C4" s="1" t="s">
        <v>69</v>
      </c>
      <c r="D4" s="1">
        <v>2475</v>
      </c>
      <c r="E4" s="1">
        <f>'Raw Data'!U9</f>
        <v>7.0250000000000146E-2</v>
      </c>
      <c r="F4" s="1">
        <v>0</v>
      </c>
    </row>
    <row r="5" spans="1:6" x14ac:dyDescent="0.25">
      <c r="A5" s="1">
        <v>4</v>
      </c>
      <c r="B5" s="1">
        <v>0.2</v>
      </c>
      <c r="C5" s="1" t="s">
        <v>88</v>
      </c>
      <c r="D5" s="1">
        <f>1800+1525</f>
        <v>3325</v>
      </c>
      <c r="E5" s="1">
        <f>'Raw Data'!U10+'Raw Data'!U13</f>
        <v>0.14434999999999998</v>
      </c>
      <c r="F5" s="1">
        <v>0</v>
      </c>
    </row>
    <row r="6" spans="1:6" x14ac:dyDescent="0.25">
      <c r="A6" s="1">
        <v>5</v>
      </c>
      <c r="B6" s="1">
        <v>0.3</v>
      </c>
      <c r="C6" s="1" t="s">
        <v>89</v>
      </c>
      <c r="D6" s="1">
        <f>1750+2200</f>
        <v>3950</v>
      </c>
      <c r="E6" s="1">
        <f>'Raw Data'!U15+'Raw Data'!U17</f>
        <v>0.31295000000000006</v>
      </c>
      <c r="F6" s="1">
        <v>0</v>
      </c>
    </row>
    <row r="7" spans="1:6" x14ac:dyDescent="0.25">
      <c r="A7" s="1">
        <v>6</v>
      </c>
      <c r="B7" s="1">
        <v>0.45</v>
      </c>
      <c r="C7" s="1" t="s">
        <v>90</v>
      </c>
      <c r="D7" s="1">
        <f>1515+1160+1790</f>
        <v>4465</v>
      </c>
      <c r="E7" s="1">
        <f>'Raw Data'!U19+'Raw Data'!U21+'Raw Data'!U23</f>
        <v>0.77790000000000004</v>
      </c>
      <c r="F7" s="1">
        <v>0</v>
      </c>
    </row>
    <row r="8" spans="1:6" x14ac:dyDescent="0.25">
      <c r="A8" s="1">
        <v>7</v>
      </c>
      <c r="B8" s="1">
        <v>0.6</v>
      </c>
      <c r="C8" s="1" t="s">
        <v>92</v>
      </c>
      <c r="D8" s="1">
        <f>1660+1940</f>
        <v>3600</v>
      </c>
      <c r="E8" s="1">
        <f>'Raw Data'!U25+'Raw Data'!U27</f>
        <v>0.52689999999999992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Final</vt:lpstr>
      <vt:lpstr>4912</vt:lpstr>
      <vt:lpstr>4909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2012-11-16T15:38:45Z</dcterms:modified>
</cp:coreProperties>
</file>